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-120" yWindow="-120" windowWidth="20730" windowHeight="11160" tabRatio="896"/>
  </bookViews>
  <sheets>
    <sheet name="Estimated Sales Budget" sheetId="1" r:id="rId1"/>
    <sheet name="Direct Materials Budget" sheetId="2" r:id="rId2"/>
    <sheet name="Direct Labour Budget" sheetId="3" r:id="rId3"/>
    <sheet name="MAnufacturing Overhead Budget" sheetId="4" r:id="rId4"/>
    <sheet name="S&amp;A Expenses" sheetId="5" r:id="rId5"/>
    <sheet name="Estimated I S" sheetId="6" r:id="rId6"/>
    <sheet name="Costs Classification" sheetId="9" r:id="rId7"/>
    <sheet name="Contribution Margin I S" sheetId="7" r:id="rId8"/>
    <sheet name="BEP" sheetId="8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2" l="1"/>
  <c r="D16" i="9"/>
  <c r="E16" i="9"/>
  <c r="C16" i="9"/>
  <c r="C8" i="8"/>
  <c r="D7" i="7"/>
  <c r="E7" i="7"/>
  <c r="C7" i="7"/>
  <c r="D4" i="7"/>
  <c r="E4" i="7"/>
  <c r="C4" i="7"/>
  <c r="D28" i="9"/>
  <c r="E28" i="9"/>
  <c r="C28" i="9"/>
  <c r="D8" i="9"/>
  <c r="D6" i="7" s="1"/>
  <c r="E8" i="9"/>
  <c r="E6" i="7" s="1"/>
  <c r="C8" i="9"/>
  <c r="C6" i="7" s="1"/>
  <c r="E7" i="5"/>
  <c r="E9" i="4"/>
  <c r="F9" i="4"/>
  <c r="F12" i="4" s="1"/>
  <c r="F7" i="6" s="1"/>
  <c r="D9" i="4"/>
  <c r="E4" i="4"/>
  <c r="F4" i="4"/>
  <c r="D4" i="4"/>
  <c r="H5" i="2"/>
  <c r="H6" i="2"/>
  <c r="H7" i="2"/>
  <c r="H8" i="2"/>
  <c r="H9" i="2"/>
  <c r="H10" i="2"/>
  <c r="H11" i="2"/>
  <c r="H12" i="2"/>
  <c r="H13" i="2"/>
  <c r="H4" i="2"/>
  <c r="G5" i="2"/>
  <c r="G6" i="2"/>
  <c r="G7" i="2"/>
  <c r="G8" i="2"/>
  <c r="G9" i="2"/>
  <c r="G10" i="2"/>
  <c r="G11" i="2"/>
  <c r="G12" i="2"/>
  <c r="G13" i="2"/>
  <c r="G4" i="2"/>
  <c r="F5" i="2"/>
  <c r="F6" i="2"/>
  <c r="F7" i="2"/>
  <c r="F8" i="2"/>
  <c r="F9" i="2"/>
  <c r="F10" i="2"/>
  <c r="F11" i="2"/>
  <c r="F12" i="2"/>
  <c r="F13" i="2"/>
  <c r="F4" i="2"/>
  <c r="F3" i="1"/>
  <c r="E3" i="1"/>
  <c r="D3" i="1"/>
  <c r="E6" i="6"/>
  <c r="F6" i="6"/>
  <c r="D6" i="6"/>
  <c r="I8" i="5"/>
  <c r="I9" i="5"/>
  <c r="G8" i="5"/>
  <c r="G9" i="5"/>
  <c r="E8" i="5"/>
  <c r="E9" i="5"/>
  <c r="I6" i="5"/>
  <c r="G6" i="5"/>
  <c r="E6" i="5"/>
  <c r="D6" i="3"/>
  <c r="E6" i="3"/>
  <c r="C6" i="3"/>
  <c r="D5" i="3"/>
  <c r="E5" i="3"/>
  <c r="C5" i="3"/>
  <c r="D13" i="2"/>
  <c r="D12" i="2"/>
  <c r="E12" i="2" s="1"/>
  <c r="D11" i="2"/>
  <c r="D10" i="2"/>
  <c r="D9" i="2"/>
  <c r="D8" i="2"/>
  <c r="E8" i="2" s="1"/>
  <c r="D7" i="2"/>
  <c r="E7" i="2" s="1"/>
  <c r="D5" i="2"/>
  <c r="E5" i="2" s="1"/>
  <c r="E6" i="2"/>
  <c r="E11" i="2"/>
  <c r="E13" i="2"/>
  <c r="E10" i="2"/>
  <c r="E9" i="2"/>
  <c r="D4" i="2"/>
  <c r="E4" i="2" s="1"/>
  <c r="E5" i="1"/>
  <c r="E3" i="6" s="1"/>
  <c r="F5" i="1"/>
  <c r="F3" i="6" s="1"/>
  <c r="D5" i="1"/>
  <c r="D3" i="6" s="1"/>
  <c r="C8" i="7" l="1"/>
  <c r="C9" i="7" s="1"/>
  <c r="C11" i="7" s="1"/>
  <c r="C9" i="8" s="1"/>
  <c r="C10" i="8" s="1"/>
  <c r="C12" i="8" s="1"/>
  <c r="D8" i="7"/>
  <c r="D9" i="7" s="1"/>
  <c r="D11" i="7" s="1"/>
  <c r="E8" i="7"/>
  <c r="E9" i="7" s="1"/>
  <c r="E11" i="7" s="1"/>
  <c r="G7" i="5"/>
  <c r="G11" i="5" s="1"/>
  <c r="E8" i="6" s="1"/>
  <c r="I7" i="5"/>
  <c r="I11" i="5" s="1"/>
  <c r="F8" i="6" s="1"/>
  <c r="E11" i="5"/>
  <c r="D8" i="6" s="1"/>
  <c r="E12" i="4"/>
  <c r="E7" i="6" s="1"/>
  <c r="D12" i="4"/>
  <c r="D7" i="6" s="1"/>
  <c r="F15" i="2" l="1"/>
  <c r="D5" i="6" s="1"/>
  <c r="D9" i="6" s="1"/>
  <c r="D10" i="6" s="1"/>
  <c r="H15" i="2"/>
  <c r="F5" i="6" s="1"/>
  <c r="F9" i="6" s="1"/>
  <c r="F10" i="6" s="1"/>
  <c r="G15" i="2"/>
  <c r="E5" i="6" s="1"/>
  <c r="E9" i="6" s="1"/>
  <c r="E10" i="6" s="1"/>
</calcChain>
</file>

<file path=xl/sharedStrings.xml><?xml version="1.0" encoding="utf-8"?>
<sst xmlns="http://schemas.openxmlformats.org/spreadsheetml/2006/main" count="126" uniqueCount="84">
  <si>
    <t>Selling and Distribution</t>
  </si>
  <si>
    <t>Month</t>
  </si>
  <si>
    <t>Unit Price</t>
  </si>
  <si>
    <t>Sales Quantity (Pkts)</t>
  </si>
  <si>
    <t>Unit Price ($)</t>
  </si>
  <si>
    <t>Total Revenue ($)</t>
  </si>
  <si>
    <t>Per Packet</t>
  </si>
  <si>
    <t>Monthly Requirement</t>
  </si>
  <si>
    <t>Material (Unit)</t>
  </si>
  <si>
    <t>Water (Ml)</t>
  </si>
  <si>
    <t>Milk (Ml)</t>
  </si>
  <si>
    <t>Eggs (Pieces)</t>
  </si>
  <si>
    <t>Butter (g)</t>
  </si>
  <si>
    <t>All Purpose flour (g)</t>
  </si>
  <si>
    <t>Sugar (g)</t>
  </si>
  <si>
    <t>Salt (g)</t>
  </si>
  <si>
    <t>Yeast (g)</t>
  </si>
  <si>
    <t>Oil (Ml)</t>
  </si>
  <si>
    <t>Coating sugar (g)</t>
  </si>
  <si>
    <t>Cost Per Packet</t>
  </si>
  <si>
    <t>Total Material Cost</t>
  </si>
  <si>
    <t>No. of Employees</t>
  </si>
  <si>
    <t>Total Direct Labour Budget</t>
  </si>
  <si>
    <t>1st</t>
  </si>
  <si>
    <t>2nd</t>
  </si>
  <si>
    <t>3rd</t>
  </si>
  <si>
    <t>Unit Wages (Monthly)</t>
  </si>
  <si>
    <t>Electricity</t>
  </si>
  <si>
    <t>Management</t>
  </si>
  <si>
    <t>Rent</t>
  </si>
  <si>
    <t>Security</t>
  </si>
  <si>
    <t>Item</t>
  </si>
  <si>
    <t>Truck Hire</t>
  </si>
  <si>
    <t>Sales Person</t>
  </si>
  <si>
    <t>Driver</t>
  </si>
  <si>
    <t>Promotion Expenses</t>
  </si>
  <si>
    <t>Item Cost</t>
  </si>
  <si>
    <t>Quantity</t>
  </si>
  <si>
    <t>Cost</t>
  </si>
  <si>
    <t>Total S&amp;A Expenses</t>
  </si>
  <si>
    <t>Monthly S&amp;A budget</t>
  </si>
  <si>
    <t>Telephone and Internet</t>
  </si>
  <si>
    <t>Insurance</t>
  </si>
  <si>
    <t>Monthly Budget</t>
  </si>
  <si>
    <t>Overhead Item</t>
  </si>
  <si>
    <t>Total Overhead Cost</t>
  </si>
  <si>
    <t>Revenue</t>
  </si>
  <si>
    <t>Direct Material</t>
  </si>
  <si>
    <t>Direct Labour</t>
  </si>
  <si>
    <t>Manufacturing Over Head</t>
  </si>
  <si>
    <t>Selling &amp; Distribution</t>
  </si>
  <si>
    <t>Net Profit/Loss</t>
  </si>
  <si>
    <t>Total Costs</t>
  </si>
  <si>
    <t>Less:</t>
  </si>
  <si>
    <t>1st Month (18,000 Pkts)</t>
  </si>
  <si>
    <t>2nd Month (21,000Pkts)</t>
  </si>
  <si>
    <t>3rd Month (24,000Pkts)</t>
  </si>
  <si>
    <t>Equipment Hire</t>
  </si>
  <si>
    <t>Manufacturing Expenses</t>
  </si>
  <si>
    <t>Variable Costs</t>
  </si>
  <si>
    <t>1st Month</t>
  </si>
  <si>
    <t>2nd Month</t>
  </si>
  <si>
    <t>3rs Month</t>
  </si>
  <si>
    <t>Fixed Costs</t>
  </si>
  <si>
    <t>Sales Person wages</t>
  </si>
  <si>
    <t>Total Manufacturing VC</t>
  </si>
  <si>
    <t>Total Manufacturing FC</t>
  </si>
  <si>
    <t>Total S&amp;A FC</t>
  </si>
  <si>
    <t>Total S&amp;A VC</t>
  </si>
  <si>
    <t>Manufacturing VC</t>
  </si>
  <si>
    <t>S&amp;A Variable Costs</t>
  </si>
  <si>
    <t>Total Variable Costs</t>
  </si>
  <si>
    <t>Contribution Margin</t>
  </si>
  <si>
    <t>Unit Copntribution Margin</t>
  </si>
  <si>
    <t>Units</t>
  </si>
  <si>
    <t>Break Even Point</t>
  </si>
  <si>
    <t>Fixed cost per month</t>
  </si>
  <si>
    <t>Contribution margin</t>
  </si>
  <si>
    <t>BEP Units</t>
  </si>
  <si>
    <t>BEP Dollars ($)</t>
  </si>
  <si>
    <t>Manufacturing FC</t>
  </si>
  <si>
    <t>S&amp;A Fixed Costs</t>
  </si>
  <si>
    <t>Amount ($)</t>
  </si>
  <si>
    <t>Direct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</si>
</sst>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1" applyFont="1"/>
    <xf numFmtId="165" fontId="0" fillId="0" borderId="0" xfId="1" applyNumberFormat="1" applyFont="1"/>
    <xf numFmtId="0" fontId="0" fillId="0" borderId="1" xfId="0" applyBorder="1"/>
    <xf numFmtId="165" fontId="0" fillId="0" borderId="1" xfId="1" applyNumberFormat="1" applyFont="1" applyBorder="1"/>
    <xf numFmtId="0" fontId="2" fillId="0" borderId="1" xfId="0" applyFont="1" applyBorder="1"/>
    <xf numFmtId="165" fontId="2" fillId="0" borderId="1" xfId="1" applyNumberFormat="1" applyFont="1" applyBorder="1"/>
    <xf numFmtId="0" fontId="2" fillId="0" borderId="0" xfId="0" applyFont="1"/>
    <xf numFmtId="0" fontId="2" fillId="0" borderId="2" xfId="0" applyFont="1" applyBorder="1"/>
    <xf numFmtId="43" fontId="2" fillId="0" borderId="1" xfId="1" applyFont="1" applyBorder="1"/>
    <xf numFmtId="0" fontId="0" fillId="0" borderId="0" xfId="0" applyBorder="1"/>
    <xf numFmtId="165" fontId="0" fillId="0" borderId="3" xfId="1" applyNumberFormat="1" applyFont="1" applyBorder="1"/>
    <xf numFmtId="165" fontId="2" fillId="0" borderId="4" xfId="1" applyNumberFormat="1" applyFont="1" applyBorder="1"/>
    <xf numFmtId="165" fontId="0" fillId="0" borderId="5" xfId="1" applyNumberFormat="1" applyFont="1" applyBorder="1"/>
    <xf numFmtId="165" fontId="2" fillId="0" borderId="6" xfId="1" applyNumberFormat="1" applyFont="1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165" fontId="0" fillId="0" borderId="10" xfId="1" applyNumberFormat="1" applyFont="1" applyBorder="1"/>
    <xf numFmtId="165" fontId="2" fillId="0" borderId="11" xfId="1" applyNumberFormat="1" applyFont="1" applyBorder="1"/>
    <xf numFmtId="0" fontId="0" fillId="0" borderId="13" xfId="0" applyBorder="1"/>
    <xf numFmtId="0" fontId="0" fillId="0" borderId="9" xfId="0" applyBorder="1"/>
    <xf numFmtId="0" fontId="0" fillId="0" borderId="14" xfId="0" applyBorder="1"/>
    <xf numFmtId="0" fontId="0" fillId="0" borderId="12" xfId="0" applyBorder="1"/>
    <xf numFmtId="165" fontId="0" fillId="0" borderId="2" xfId="1" applyNumberFormat="1" applyFont="1" applyBorder="1"/>
    <xf numFmtId="0" fontId="2" fillId="0" borderId="2" xfId="0" applyFont="1" applyBorder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2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6"/>
  <sheetViews>
    <sheetView tabSelected="1" workbookViewId="0">
      <selection activeCell="J11" sqref="J11"/>
    </sheetView>
  </sheetViews>
  <sheetFormatPr defaultRowHeight="15.75" x14ac:dyDescent="0.25"/>
  <cols>
    <col min="3" max="3" width="17.125" bestFit="1" customWidth="1"/>
    <col min="4" max="4" width="9.375" bestFit="1" customWidth="1"/>
    <col min="5" max="6" width="10.375" bestFit="1" customWidth="1"/>
  </cols>
  <sheetData>
    <row r="2" spans="3:6" ht="16.5" thickBot="1" x14ac:dyDescent="0.3">
      <c r="C2" s="8" t="s">
        <v>1</v>
      </c>
      <c r="D2" s="8" t="s">
        <v>23</v>
      </c>
      <c r="E2" s="8" t="s">
        <v>24</v>
      </c>
      <c r="F2" s="8" t="s">
        <v>25</v>
      </c>
    </row>
    <row r="3" spans="3:6" x14ac:dyDescent="0.25">
      <c r="C3" t="s">
        <v>3</v>
      </c>
      <c r="D3" s="2">
        <f>600*30</f>
        <v>18000</v>
      </c>
      <c r="E3" s="2">
        <f>700*30</f>
        <v>21000</v>
      </c>
      <c r="F3" s="2">
        <f>800*30</f>
        <v>24000</v>
      </c>
    </row>
    <row r="4" spans="3:6" x14ac:dyDescent="0.25">
      <c r="C4" t="s">
        <v>4</v>
      </c>
      <c r="D4" s="1">
        <v>0.8</v>
      </c>
      <c r="E4" s="1">
        <v>0.8</v>
      </c>
      <c r="F4" s="1">
        <v>0.8</v>
      </c>
    </row>
    <row r="5" spans="3:6" ht="16.5" thickBot="1" x14ac:dyDescent="0.3">
      <c r="C5" s="3" t="s">
        <v>5</v>
      </c>
      <c r="D5" s="4">
        <f>D3*D4</f>
        <v>14400</v>
      </c>
      <c r="E5" s="4">
        <f t="shared" ref="E5:F5" si="0">E3*E4</f>
        <v>16800</v>
      </c>
      <c r="F5" s="4">
        <f t="shared" si="0"/>
        <v>19200</v>
      </c>
    </row>
    <row r="6" spans="3:6" ht="16.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workbookViewId="0">
      <selection activeCell="E17" sqref="E17"/>
    </sheetView>
  </sheetViews>
  <sheetFormatPr defaultRowHeight="15.75" x14ac:dyDescent="0.25"/>
  <cols>
    <col min="2" max="2" width="17.875" style="7" bestFit="1" customWidth="1"/>
    <col min="3" max="3" width="11.875" bestFit="1" customWidth="1"/>
    <col min="4" max="4" width="8.375" bestFit="1" customWidth="1"/>
    <col min="5" max="5" width="13.5" bestFit="1" customWidth="1"/>
    <col min="6" max="6" width="18.5" bestFit="1" customWidth="1"/>
    <col min="7" max="7" width="20.125" bestFit="1" customWidth="1"/>
    <col min="8" max="8" width="19.875" bestFit="1" customWidth="1"/>
  </cols>
  <sheetData>
    <row r="2" spans="2:8" s="7" customFormat="1" ht="16.5" thickBot="1" x14ac:dyDescent="0.3">
      <c r="F2" s="16" t="s">
        <v>7</v>
      </c>
      <c r="G2" s="16"/>
      <c r="H2" s="16"/>
    </row>
    <row r="3" spans="2:8" s="7" customFormat="1" ht="16.5" thickBot="1" x14ac:dyDescent="0.3">
      <c r="B3" s="8" t="s">
        <v>8</v>
      </c>
      <c r="C3" s="8" t="s">
        <v>6</v>
      </c>
      <c r="D3" s="8" t="s">
        <v>2</v>
      </c>
      <c r="E3" s="8" t="s">
        <v>19</v>
      </c>
      <c r="F3" s="8" t="s">
        <v>54</v>
      </c>
      <c r="G3" s="8" t="s">
        <v>55</v>
      </c>
      <c r="H3" s="8" t="s">
        <v>56</v>
      </c>
    </row>
    <row r="4" spans="2:8" x14ac:dyDescent="0.25">
      <c r="B4" s="7" t="s">
        <v>9</v>
      </c>
      <c r="C4">
        <v>30</v>
      </c>
      <c r="D4">
        <f>0.5/2000</f>
        <v>2.5000000000000001E-4</v>
      </c>
      <c r="E4">
        <f>C4*D4</f>
        <v>7.4999999999999997E-3</v>
      </c>
      <c r="F4" s="2">
        <f>E4*18000</f>
        <v>135</v>
      </c>
      <c r="G4" s="2">
        <f>E4*21000</f>
        <v>157.5</v>
      </c>
      <c r="H4" s="2">
        <f>E4*24000</f>
        <v>180</v>
      </c>
    </row>
    <row r="5" spans="2:8" x14ac:dyDescent="0.25">
      <c r="B5" s="7" t="s">
        <v>10</v>
      </c>
      <c r="C5">
        <v>50</v>
      </c>
      <c r="D5">
        <f>0.15/1000</f>
        <v>1.4999999999999999E-4</v>
      </c>
      <c r="E5">
        <f t="shared" ref="E5:E13" si="0">C5*D5</f>
        <v>7.4999999999999997E-3</v>
      </c>
      <c r="F5" s="2">
        <f t="shared" ref="F5:F13" si="1">E5*18000</f>
        <v>135</v>
      </c>
      <c r="G5" s="2">
        <f t="shared" ref="G5:G13" si="2">E5*21000</f>
        <v>157.5</v>
      </c>
      <c r="H5" s="2">
        <f t="shared" ref="H5:H13" si="3">E5*24000</f>
        <v>180</v>
      </c>
    </row>
    <row r="6" spans="2:8" x14ac:dyDescent="0.25">
      <c r="B6" s="7" t="s">
        <v>11</v>
      </c>
      <c r="C6">
        <v>0.3</v>
      </c>
      <c r="D6">
        <v>0.5</v>
      </c>
      <c r="E6">
        <f t="shared" si="0"/>
        <v>0.15</v>
      </c>
      <c r="F6" s="2">
        <f t="shared" si="1"/>
        <v>2700</v>
      </c>
      <c r="G6" s="2">
        <f t="shared" si="2"/>
        <v>3150</v>
      </c>
      <c r="H6" s="2">
        <f t="shared" si="3"/>
        <v>3600</v>
      </c>
    </row>
    <row r="7" spans="2:8" x14ac:dyDescent="0.25">
      <c r="B7" s="7" t="s">
        <v>12</v>
      </c>
      <c r="C7">
        <v>19</v>
      </c>
      <c r="D7">
        <f>0.2/1000</f>
        <v>2.0000000000000001E-4</v>
      </c>
      <c r="E7">
        <f t="shared" si="0"/>
        <v>3.8E-3</v>
      </c>
      <c r="F7" s="2">
        <f t="shared" si="1"/>
        <v>68.400000000000006</v>
      </c>
      <c r="G7" s="2">
        <f t="shared" si="2"/>
        <v>79.8</v>
      </c>
      <c r="H7" s="2">
        <f t="shared" si="3"/>
        <v>91.2</v>
      </c>
    </row>
    <row r="8" spans="2:8" x14ac:dyDescent="0.25">
      <c r="B8" s="7" t="s">
        <v>13</v>
      </c>
      <c r="C8">
        <v>151</v>
      </c>
      <c r="D8">
        <f>0.3/2000</f>
        <v>1.4999999999999999E-4</v>
      </c>
      <c r="E8">
        <f t="shared" si="0"/>
        <v>2.2649999999999997E-2</v>
      </c>
      <c r="F8" s="2">
        <f t="shared" si="1"/>
        <v>407.69999999999993</v>
      </c>
      <c r="G8" s="2">
        <f t="shared" si="2"/>
        <v>475.64999999999992</v>
      </c>
      <c r="H8" s="2">
        <f t="shared" si="3"/>
        <v>543.59999999999991</v>
      </c>
    </row>
    <row r="9" spans="2:8" x14ac:dyDescent="0.25">
      <c r="B9" s="7" t="s">
        <v>14</v>
      </c>
      <c r="C9">
        <v>19</v>
      </c>
      <c r="D9">
        <f>0.15/1000</f>
        <v>1.4999999999999999E-4</v>
      </c>
      <c r="E9">
        <f t="shared" si="0"/>
        <v>2.8499999999999997E-3</v>
      </c>
      <c r="F9" s="2">
        <f t="shared" si="1"/>
        <v>51.3</v>
      </c>
      <c r="G9" s="2">
        <f t="shared" si="2"/>
        <v>59.849999999999994</v>
      </c>
      <c r="H9" s="2">
        <f t="shared" si="3"/>
        <v>68.399999999999991</v>
      </c>
    </row>
    <row r="10" spans="2:8" x14ac:dyDescent="0.25">
      <c r="B10" s="7" t="s">
        <v>15</v>
      </c>
      <c r="C10">
        <v>0.2</v>
      </c>
      <c r="D10">
        <f>0.5/1000</f>
        <v>5.0000000000000001E-4</v>
      </c>
      <c r="E10">
        <f t="shared" si="0"/>
        <v>1E-4</v>
      </c>
      <c r="F10" s="2">
        <f t="shared" si="1"/>
        <v>1.8</v>
      </c>
      <c r="G10" s="2">
        <f t="shared" si="2"/>
        <v>2.1</v>
      </c>
      <c r="H10" s="2">
        <f t="shared" si="3"/>
        <v>2.4</v>
      </c>
    </row>
    <row r="11" spans="2:8" x14ac:dyDescent="0.25">
      <c r="B11" s="7" t="s">
        <v>16</v>
      </c>
      <c r="C11">
        <v>0.2</v>
      </c>
      <c r="D11">
        <f>1/100</f>
        <v>0.01</v>
      </c>
      <c r="E11">
        <f t="shared" si="0"/>
        <v>2E-3</v>
      </c>
      <c r="F11" s="2">
        <f t="shared" si="1"/>
        <v>36</v>
      </c>
      <c r="G11" s="2">
        <f t="shared" si="2"/>
        <v>42</v>
      </c>
      <c r="H11" s="2">
        <f t="shared" si="3"/>
        <v>48</v>
      </c>
    </row>
    <row r="12" spans="2:8" x14ac:dyDescent="0.25">
      <c r="B12" s="7" t="s">
        <v>17</v>
      </c>
      <c r="C12">
        <v>7</v>
      </c>
      <c r="D12">
        <f>0.3/2000</f>
        <v>1.4999999999999999E-4</v>
      </c>
      <c r="E12">
        <f t="shared" si="0"/>
        <v>1.0499999999999999E-3</v>
      </c>
      <c r="F12" s="2">
        <f t="shared" si="1"/>
        <v>18.899999999999999</v>
      </c>
      <c r="G12" s="2">
        <f t="shared" si="2"/>
        <v>22.049999999999997</v>
      </c>
      <c r="H12" s="2">
        <f t="shared" si="3"/>
        <v>25.2</v>
      </c>
    </row>
    <row r="13" spans="2:8" x14ac:dyDescent="0.25">
      <c r="B13" s="7" t="s">
        <v>18</v>
      </c>
      <c r="C13">
        <v>10</v>
      </c>
      <c r="D13">
        <f>0.2/1000</f>
        <v>2.0000000000000001E-4</v>
      </c>
      <c r="E13">
        <f t="shared" si="0"/>
        <v>2E-3</v>
      </c>
      <c r="F13" s="2">
        <f t="shared" si="1"/>
        <v>36</v>
      </c>
      <c r="G13" s="2">
        <f t="shared" si="2"/>
        <v>42</v>
      </c>
      <c r="H13" s="2">
        <f t="shared" si="3"/>
        <v>48</v>
      </c>
    </row>
    <row r="14" spans="2:8" x14ac:dyDescent="0.25">
      <c r="F14" s="2"/>
      <c r="G14" s="2"/>
      <c r="H14" s="2"/>
    </row>
    <row r="15" spans="2:8" ht="16.5" thickBot="1" x14ac:dyDescent="0.3">
      <c r="B15" s="5" t="s">
        <v>20</v>
      </c>
      <c r="C15" s="5"/>
      <c r="D15" s="5"/>
      <c r="E15" s="5">
        <f>SUM(E4:E14)</f>
        <v>0.19944999999999996</v>
      </c>
      <c r="F15" s="6">
        <f>SUM(F4:F14)</f>
        <v>3590.1000000000004</v>
      </c>
      <c r="G15" s="6">
        <f t="shared" ref="G15:H15" si="4">SUM(G4:G14)</f>
        <v>4188.45</v>
      </c>
      <c r="H15" s="6">
        <f t="shared" si="4"/>
        <v>4786.7999999999984</v>
      </c>
    </row>
    <row r="16" spans="2:8" ht="16.5" thickTop="1" x14ac:dyDescent="0.25"/>
  </sheetData>
  <mergeCells count="1">
    <mergeCell ref="F2:H2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"/>
  <sheetViews>
    <sheetView workbookViewId="0">
      <selection activeCell="G11" sqref="G11"/>
    </sheetView>
  </sheetViews>
  <sheetFormatPr defaultRowHeight="15.75" x14ac:dyDescent="0.25"/>
  <cols>
    <col min="2" max="2" width="24.375" bestFit="1" customWidth="1"/>
    <col min="3" max="5" width="9.375" bestFit="1" customWidth="1"/>
  </cols>
  <sheetData>
    <row r="3" spans="2:5" s="7" customFormat="1" ht="16.5" thickBot="1" x14ac:dyDescent="0.3">
      <c r="B3" s="8" t="s">
        <v>1</v>
      </c>
      <c r="C3" s="8" t="s">
        <v>23</v>
      </c>
      <c r="D3" s="8" t="s">
        <v>24</v>
      </c>
      <c r="E3" s="8" t="s">
        <v>25</v>
      </c>
    </row>
    <row r="4" spans="2:5" x14ac:dyDescent="0.25">
      <c r="B4" t="s">
        <v>21</v>
      </c>
      <c r="C4" s="2">
        <v>4</v>
      </c>
      <c r="D4" s="2">
        <v>4</v>
      </c>
      <c r="E4" s="2">
        <v>4</v>
      </c>
    </row>
    <row r="5" spans="2:5" x14ac:dyDescent="0.25">
      <c r="B5" t="s">
        <v>26</v>
      </c>
      <c r="C5" s="2">
        <f>15000/12</f>
        <v>1250</v>
      </c>
      <c r="D5" s="2">
        <f t="shared" ref="D5:E5" si="0">15000/12</f>
        <v>1250</v>
      </c>
      <c r="E5" s="2">
        <f t="shared" si="0"/>
        <v>1250</v>
      </c>
    </row>
    <row r="6" spans="2:5" s="7" customFormat="1" ht="16.5" thickBot="1" x14ac:dyDescent="0.3">
      <c r="B6" s="5" t="s">
        <v>22</v>
      </c>
      <c r="C6" s="6">
        <f>C5*C4</f>
        <v>5000</v>
      </c>
      <c r="D6" s="6">
        <f t="shared" ref="D6:E6" si="1">D5*D4</f>
        <v>5000</v>
      </c>
      <c r="E6" s="6">
        <f t="shared" si="1"/>
        <v>5000</v>
      </c>
    </row>
    <row r="7" spans="2:5" ht="16.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3"/>
  <sheetViews>
    <sheetView workbookViewId="0">
      <selection activeCell="E19" sqref="E19"/>
    </sheetView>
  </sheetViews>
  <sheetFormatPr defaultRowHeight="15.75" x14ac:dyDescent="0.25"/>
  <cols>
    <col min="3" max="3" width="18.5" bestFit="1" customWidth="1"/>
    <col min="4" max="6" width="9.375" bestFit="1" customWidth="1"/>
  </cols>
  <sheetData>
    <row r="2" spans="3:6" ht="16.5" thickBot="1" x14ac:dyDescent="0.3">
      <c r="C2" s="8"/>
      <c r="D2" s="16" t="s">
        <v>43</v>
      </c>
      <c r="E2" s="16"/>
      <c r="F2" s="16"/>
    </row>
    <row r="3" spans="3:6" ht="16.5" thickBot="1" x14ac:dyDescent="0.3">
      <c r="C3" s="8" t="s">
        <v>44</v>
      </c>
      <c r="D3" s="8" t="s">
        <v>23</v>
      </c>
      <c r="E3" s="8" t="s">
        <v>24</v>
      </c>
      <c r="F3" s="8" t="s">
        <v>25</v>
      </c>
    </row>
    <row r="4" spans="3:6" x14ac:dyDescent="0.25">
      <c r="C4" t="s">
        <v>27</v>
      </c>
      <c r="D4" s="2">
        <f>0.01*'Estimated Sales Budget'!D3</f>
        <v>180</v>
      </c>
      <c r="E4" s="2">
        <f>0.01*'Estimated Sales Budget'!E3</f>
        <v>210</v>
      </c>
      <c r="F4" s="2">
        <f>0.01*'Estimated Sales Budget'!F3</f>
        <v>240</v>
      </c>
    </row>
    <row r="5" spans="3:6" x14ac:dyDescent="0.25">
      <c r="C5" t="s">
        <v>28</v>
      </c>
      <c r="D5" s="2">
        <v>2000</v>
      </c>
      <c r="E5" s="2">
        <v>2000</v>
      </c>
      <c r="F5" s="2">
        <v>2000</v>
      </c>
    </row>
    <row r="6" spans="3:6" x14ac:dyDescent="0.25">
      <c r="C6" t="s">
        <v>57</v>
      </c>
      <c r="D6" s="2">
        <v>1500</v>
      </c>
      <c r="E6" s="2">
        <v>1500</v>
      </c>
      <c r="F6" s="2">
        <v>1500</v>
      </c>
    </row>
    <row r="7" spans="3:6" x14ac:dyDescent="0.25">
      <c r="C7" t="s">
        <v>29</v>
      </c>
      <c r="D7" s="2">
        <v>100</v>
      </c>
      <c r="E7" s="2">
        <v>100</v>
      </c>
      <c r="F7" s="2">
        <v>100</v>
      </c>
    </row>
    <row r="8" spans="3:6" x14ac:dyDescent="0.25">
      <c r="C8" t="s">
        <v>30</v>
      </c>
      <c r="D8" s="2">
        <v>300</v>
      </c>
      <c r="E8" s="2">
        <v>300</v>
      </c>
      <c r="F8" s="2">
        <v>300</v>
      </c>
    </row>
    <row r="9" spans="3:6" x14ac:dyDescent="0.25">
      <c r="C9" t="s">
        <v>41</v>
      </c>
      <c r="D9" s="2">
        <f>0.005*'Estimated Sales Budget'!D3</f>
        <v>90</v>
      </c>
      <c r="E9" s="2">
        <f>0.005*'Estimated Sales Budget'!E3</f>
        <v>105</v>
      </c>
      <c r="F9" s="2">
        <f>0.005*'Estimated Sales Budget'!F3</f>
        <v>120</v>
      </c>
    </row>
    <row r="10" spans="3:6" x14ac:dyDescent="0.25">
      <c r="C10" t="s">
        <v>42</v>
      </c>
      <c r="D10" s="2">
        <v>500</v>
      </c>
      <c r="E10" s="2">
        <v>500</v>
      </c>
      <c r="F10" s="2">
        <v>500</v>
      </c>
    </row>
    <row r="11" spans="3:6" x14ac:dyDescent="0.25">
      <c r="D11" s="2"/>
      <c r="E11" s="2"/>
      <c r="F11" s="2"/>
    </row>
    <row r="12" spans="3:6" ht="16.5" thickBot="1" x14ac:dyDescent="0.3">
      <c r="C12" s="5" t="s">
        <v>45</v>
      </c>
      <c r="D12" s="6">
        <f>SUM(D4:D10)</f>
        <v>4670</v>
      </c>
      <c r="E12" s="6">
        <f t="shared" ref="E12:F12" si="0">SUM(E4:E10)</f>
        <v>4715</v>
      </c>
      <c r="F12" s="6">
        <f t="shared" si="0"/>
        <v>4760</v>
      </c>
    </row>
    <row r="13" spans="3:6" ht="16.5" thickTop="1" x14ac:dyDescent="0.25"/>
  </sheetData>
  <mergeCells count="1"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2"/>
  <sheetViews>
    <sheetView workbookViewId="0">
      <selection activeCell="E16" sqref="E16"/>
    </sheetView>
  </sheetViews>
  <sheetFormatPr defaultRowHeight="15.75" x14ac:dyDescent="0.25"/>
  <cols>
    <col min="2" max="2" width="18.625" bestFit="1" customWidth="1"/>
    <col min="3" max="3" width="9.125" bestFit="1" customWidth="1"/>
    <col min="4" max="4" width="7.875" bestFit="1" customWidth="1"/>
    <col min="5" max="5" width="6.875" bestFit="1" customWidth="1"/>
    <col min="6" max="6" width="7.875" bestFit="1" customWidth="1"/>
    <col min="7" max="7" width="6.875" bestFit="1" customWidth="1"/>
    <col min="8" max="8" width="7.875" bestFit="1" customWidth="1"/>
    <col min="9" max="9" width="6.875" bestFit="1" customWidth="1"/>
  </cols>
  <sheetData>
    <row r="3" spans="2:9" s="7" customFormat="1" ht="16.5" thickBot="1" x14ac:dyDescent="0.3">
      <c r="B3" s="8"/>
      <c r="C3" s="8"/>
      <c r="D3" s="16" t="s">
        <v>40</v>
      </c>
      <c r="E3" s="16"/>
      <c r="F3" s="16"/>
      <c r="G3" s="16"/>
      <c r="H3" s="16"/>
      <c r="I3" s="16"/>
    </row>
    <row r="4" spans="2:9" s="7" customFormat="1" ht="16.5" thickBot="1" x14ac:dyDescent="0.3">
      <c r="B4" s="8" t="s">
        <v>31</v>
      </c>
      <c r="C4" s="19" t="s">
        <v>36</v>
      </c>
      <c r="D4" s="17" t="s">
        <v>23</v>
      </c>
      <c r="E4" s="18"/>
      <c r="F4" s="16" t="s">
        <v>24</v>
      </c>
      <c r="G4" s="16"/>
      <c r="H4" s="17" t="s">
        <v>25</v>
      </c>
      <c r="I4" s="18"/>
    </row>
    <row r="5" spans="2:9" ht="16.5" thickBot="1" x14ac:dyDescent="0.3">
      <c r="B5" s="22"/>
      <c r="C5" s="23"/>
      <c r="D5" s="24" t="s">
        <v>37</v>
      </c>
      <c r="E5" s="25" t="s">
        <v>38</v>
      </c>
      <c r="F5" s="22" t="s">
        <v>37</v>
      </c>
      <c r="G5" s="22" t="s">
        <v>38</v>
      </c>
      <c r="H5" s="24" t="s">
        <v>37</v>
      </c>
      <c r="I5" s="25" t="s">
        <v>38</v>
      </c>
    </row>
    <row r="6" spans="2:9" x14ac:dyDescent="0.25">
      <c r="B6" t="s">
        <v>32</v>
      </c>
      <c r="C6" s="20">
        <v>1000</v>
      </c>
      <c r="D6" s="11">
        <v>1</v>
      </c>
      <c r="E6" s="13">
        <f>C6*D6</f>
        <v>1000</v>
      </c>
      <c r="F6" s="2">
        <v>1</v>
      </c>
      <c r="G6" s="2">
        <f>C6*F6</f>
        <v>1000</v>
      </c>
      <c r="H6" s="11">
        <v>1</v>
      </c>
      <c r="I6" s="13">
        <f>C6*H6</f>
        <v>1000</v>
      </c>
    </row>
    <row r="7" spans="2:9" x14ac:dyDescent="0.25">
      <c r="B7" t="s">
        <v>33</v>
      </c>
      <c r="C7" s="20">
        <v>0.08</v>
      </c>
      <c r="D7" s="11">
        <v>18000</v>
      </c>
      <c r="E7" s="13">
        <f>C7*D7</f>
        <v>1440</v>
      </c>
      <c r="F7" s="2">
        <v>21000</v>
      </c>
      <c r="G7" s="2">
        <f>C7*F7</f>
        <v>1680</v>
      </c>
      <c r="H7" s="11">
        <v>24000</v>
      </c>
      <c r="I7" s="13">
        <f>C7*H7</f>
        <v>1920</v>
      </c>
    </row>
    <row r="8" spans="2:9" x14ac:dyDescent="0.25">
      <c r="B8" t="s">
        <v>34</v>
      </c>
      <c r="C8" s="20">
        <v>1300</v>
      </c>
      <c r="D8" s="11">
        <v>1</v>
      </c>
      <c r="E8" s="13">
        <f>C8*D8</f>
        <v>1300</v>
      </c>
      <c r="F8" s="2">
        <v>1</v>
      </c>
      <c r="G8" s="2">
        <f>C8*F8</f>
        <v>1300</v>
      </c>
      <c r="H8" s="11">
        <v>1</v>
      </c>
      <c r="I8" s="13">
        <f>C8*H8</f>
        <v>1300</v>
      </c>
    </row>
    <row r="9" spans="2:9" x14ac:dyDescent="0.25">
      <c r="B9" t="s">
        <v>35</v>
      </c>
      <c r="C9" s="20">
        <v>10</v>
      </c>
      <c r="D9" s="11">
        <v>50</v>
      </c>
      <c r="E9" s="13">
        <f>C9*D9</f>
        <v>500</v>
      </c>
      <c r="F9" s="2">
        <v>50</v>
      </c>
      <c r="G9" s="2">
        <f>C9*F9</f>
        <v>500</v>
      </c>
      <c r="H9" s="11">
        <v>50</v>
      </c>
      <c r="I9" s="13">
        <f>C9*H9</f>
        <v>500</v>
      </c>
    </row>
    <row r="10" spans="2:9" x14ac:dyDescent="0.25">
      <c r="C10" s="20"/>
      <c r="D10" s="11"/>
      <c r="E10" s="13"/>
      <c r="F10" s="2"/>
      <c r="G10" s="2"/>
      <c r="H10" s="11"/>
      <c r="I10" s="13"/>
    </row>
    <row r="11" spans="2:9" ht="16.5" thickBot="1" x14ac:dyDescent="0.3">
      <c r="B11" s="5" t="s">
        <v>39</v>
      </c>
      <c r="C11" s="21"/>
      <c r="D11" s="12"/>
      <c r="E11" s="14">
        <f>SUM(E6:E10)</f>
        <v>4240</v>
      </c>
      <c r="F11" s="6"/>
      <c r="G11" s="6">
        <f t="shared" ref="G11:I11" si="0">SUM(G6:G10)</f>
        <v>4480</v>
      </c>
      <c r="H11" s="12"/>
      <c r="I11" s="14">
        <f t="shared" si="0"/>
        <v>4720</v>
      </c>
    </row>
    <row r="12" spans="2:9" ht="16.5" thickTop="1" x14ac:dyDescent="0.25"/>
  </sheetData>
  <mergeCells count="4">
    <mergeCell ref="D3:I3"/>
    <mergeCell ref="D4:E4"/>
    <mergeCell ref="F4:G4"/>
    <mergeCell ref="H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1"/>
  <sheetViews>
    <sheetView workbookViewId="0">
      <selection activeCell="H6" sqref="H6"/>
    </sheetView>
  </sheetViews>
  <sheetFormatPr defaultRowHeight="15.75" x14ac:dyDescent="0.25"/>
  <cols>
    <col min="3" max="3" width="20.875" bestFit="1" customWidth="1"/>
    <col min="4" max="6" width="7.875" bestFit="1" customWidth="1"/>
  </cols>
  <sheetData>
    <row r="2" spans="3:6" ht="16.5" thickBot="1" x14ac:dyDescent="0.3">
      <c r="C2" s="8" t="s">
        <v>1</v>
      </c>
      <c r="D2" s="8" t="s">
        <v>23</v>
      </c>
      <c r="E2" s="8" t="s">
        <v>24</v>
      </c>
      <c r="F2" s="8" t="s">
        <v>25</v>
      </c>
    </row>
    <row r="3" spans="3:6" x14ac:dyDescent="0.25">
      <c r="C3" t="s">
        <v>46</v>
      </c>
      <c r="D3" s="2">
        <f>'Estimated Sales Budget'!D5</f>
        <v>14400</v>
      </c>
      <c r="E3" s="2">
        <f>'Estimated Sales Budget'!E5</f>
        <v>16800</v>
      </c>
      <c r="F3" s="2">
        <f>'Estimated Sales Budget'!F5</f>
        <v>19200</v>
      </c>
    </row>
    <row r="4" spans="3:6" x14ac:dyDescent="0.25">
      <c r="C4" t="s">
        <v>53</v>
      </c>
      <c r="D4" s="2"/>
      <c r="E4" s="2"/>
      <c r="F4" s="2"/>
    </row>
    <row r="5" spans="3:6" x14ac:dyDescent="0.25">
      <c r="C5" t="s">
        <v>47</v>
      </c>
      <c r="D5" s="2">
        <f>'Direct Materials Budget'!F15</f>
        <v>3590.1000000000004</v>
      </c>
      <c r="E5" s="2">
        <f>'Direct Materials Budget'!G15</f>
        <v>4188.45</v>
      </c>
      <c r="F5" s="2">
        <f>'Direct Materials Budget'!H15</f>
        <v>4786.7999999999984</v>
      </c>
    </row>
    <row r="6" spans="3:6" x14ac:dyDescent="0.25">
      <c r="C6" t="s">
        <v>48</v>
      </c>
      <c r="D6" s="2">
        <f>'Direct Labour Budget'!C6</f>
        <v>5000</v>
      </c>
      <c r="E6" s="2">
        <f>'Direct Labour Budget'!D6</f>
        <v>5000</v>
      </c>
      <c r="F6" s="2">
        <f>'Direct Labour Budget'!E6</f>
        <v>5000</v>
      </c>
    </row>
    <row r="7" spans="3:6" x14ac:dyDescent="0.25">
      <c r="C7" t="s">
        <v>49</v>
      </c>
      <c r="D7" s="2">
        <f>'MAnufacturing Overhead Budget'!D12</f>
        <v>4670</v>
      </c>
      <c r="E7" s="2">
        <f>'MAnufacturing Overhead Budget'!E12</f>
        <v>4715</v>
      </c>
      <c r="F7" s="2">
        <f>'MAnufacturing Overhead Budget'!F12</f>
        <v>4760</v>
      </c>
    </row>
    <row r="8" spans="3:6" ht="16.5" thickBot="1" x14ac:dyDescent="0.3">
      <c r="C8" t="s">
        <v>50</v>
      </c>
      <c r="D8" s="26">
        <f>'S&amp;A Expenses'!E11</f>
        <v>4240</v>
      </c>
      <c r="E8" s="26">
        <f>'S&amp;A Expenses'!G11</f>
        <v>4480</v>
      </c>
      <c r="F8" s="26">
        <f>'S&amp;A Expenses'!I11</f>
        <v>4720</v>
      </c>
    </row>
    <row r="9" spans="3:6" x14ac:dyDescent="0.25">
      <c r="C9" t="s">
        <v>52</v>
      </c>
      <c r="D9" s="2">
        <f>SUM(D5:D8)</f>
        <v>17500.099999999999</v>
      </c>
      <c r="E9" s="2">
        <f t="shared" ref="E9:F9" si="0">SUM(E5:E8)</f>
        <v>18383.45</v>
      </c>
      <c r="F9" s="2">
        <f t="shared" si="0"/>
        <v>19266.8</v>
      </c>
    </row>
    <row r="10" spans="3:6" ht="16.5" thickBot="1" x14ac:dyDescent="0.3">
      <c r="C10" s="3" t="s">
        <v>51</v>
      </c>
      <c r="D10" s="4">
        <f>D3-D9</f>
        <v>-3100.0999999999985</v>
      </c>
      <c r="E10" s="4">
        <f t="shared" ref="E10:F10" si="1">E3-E9</f>
        <v>-1583.4500000000007</v>
      </c>
      <c r="F10" s="4">
        <f t="shared" si="1"/>
        <v>-66.799999999999272</v>
      </c>
    </row>
    <row r="11" spans="3:6" ht="16.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9"/>
  <sheetViews>
    <sheetView workbookViewId="0">
      <selection activeCell="M5" sqref="M5"/>
    </sheetView>
  </sheetViews>
  <sheetFormatPr defaultRowHeight="15.75" x14ac:dyDescent="0.25"/>
  <cols>
    <col min="2" max="2" width="22.125" bestFit="1" customWidth="1"/>
    <col min="3" max="3" width="9.5" bestFit="1" customWidth="1"/>
    <col min="4" max="4" width="10" bestFit="1" customWidth="1"/>
    <col min="5" max="5" width="9.625" bestFit="1" customWidth="1"/>
  </cols>
  <sheetData>
    <row r="3" spans="2:5" ht="16.5" thickBot="1" x14ac:dyDescent="0.3">
      <c r="B3" s="16" t="s">
        <v>58</v>
      </c>
      <c r="C3" s="16"/>
      <c r="D3" s="16"/>
      <c r="E3" s="16"/>
    </row>
    <row r="4" spans="2:5" x14ac:dyDescent="0.25">
      <c r="B4" s="7" t="s">
        <v>59</v>
      </c>
      <c r="C4" s="7" t="s">
        <v>60</v>
      </c>
      <c r="D4" s="7" t="s">
        <v>61</v>
      </c>
      <c r="E4" s="7" t="s">
        <v>62</v>
      </c>
    </row>
    <row r="5" spans="2:5" x14ac:dyDescent="0.25">
      <c r="B5" t="s">
        <v>27</v>
      </c>
      <c r="C5" s="2">
        <v>180</v>
      </c>
      <c r="D5" s="2">
        <v>210</v>
      </c>
      <c r="E5" s="2">
        <v>240</v>
      </c>
    </row>
    <row r="6" spans="2:5" x14ac:dyDescent="0.25">
      <c r="B6" t="s">
        <v>83</v>
      </c>
      <c r="C6" s="2">
        <v>3590</v>
      </c>
      <c r="D6" s="2">
        <v>4188</v>
      </c>
      <c r="E6" s="2">
        <v>4787</v>
      </c>
    </row>
    <row r="7" spans="2:5" x14ac:dyDescent="0.25">
      <c r="B7" t="s">
        <v>41</v>
      </c>
      <c r="C7" s="2">
        <v>90</v>
      </c>
      <c r="D7" s="2">
        <v>105</v>
      </c>
      <c r="E7" s="2">
        <v>120</v>
      </c>
    </row>
    <row r="8" spans="2:5" ht="16.5" thickBot="1" x14ac:dyDescent="0.3">
      <c r="B8" s="3" t="s">
        <v>65</v>
      </c>
      <c r="C8" s="4">
        <f>SUM(C5:C7)</f>
        <v>3860</v>
      </c>
      <c r="D8" s="4">
        <f t="shared" ref="D8:E8" si="0">SUM(D5:D7)</f>
        <v>4503</v>
      </c>
      <c r="E8" s="4">
        <f t="shared" si="0"/>
        <v>5147</v>
      </c>
    </row>
    <row r="9" spans="2:5" ht="16.5" thickTop="1" x14ac:dyDescent="0.25">
      <c r="B9" s="7" t="s">
        <v>63</v>
      </c>
    </row>
    <row r="10" spans="2:5" x14ac:dyDescent="0.25">
      <c r="B10" s="29" t="s">
        <v>48</v>
      </c>
      <c r="C10" s="2">
        <v>5000</v>
      </c>
      <c r="D10" s="2">
        <v>5000</v>
      </c>
      <c r="E10" s="2">
        <v>5000</v>
      </c>
    </row>
    <row r="11" spans="2:5" x14ac:dyDescent="0.25">
      <c r="B11" t="s">
        <v>28</v>
      </c>
      <c r="C11" s="2">
        <v>2000</v>
      </c>
      <c r="D11" s="2">
        <v>2000</v>
      </c>
      <c r="E11" s="2">
        <v>2000</v>
      </c>
    </row>
    <row r="12" spans="2:5" x14ac:dyDescent="0.25">
      <c r="B12" t="s">
        <v>57</v>
      </c>
      <c r="C12" s="2">
        <v>1500</v>
      </c>
      <c r="D12" s="2">
        <v>1500</v>
      </c>
      <c r="E12" s="2">
        <v>1500</v>
      </c>
    </row>
    <row r="13" spans="2:5" x14ac:dyDescent="0.25">
      <c r="B13" t="s">
        <v>29</v>
      </c>
      <c r="C13" s="2">
        <v>100</v>
      </c>
      <c r="D13" s="2">
        <v>100</v>
      </c>
      <c r="E13" s="2">
        <v>100</v>
      </c>
    </row>
    <row r="14" spans="2:5" x14ac:dyDescent="0.25">
      <c r="B14" t="s">
        <v>30</v>
      </c>
      <c r="C14" s="2">
        <v>300</v>
      </c>
      <c r="D14" s="2">
        <v>300</v>
      </c>
      <c r="E14" s="2">
        <v>300</v>
      </c>
    </row>
    <row r="15" spans="2:5" x14ac:dyDescent="0.25">
      <c r="B15" t="s">
        <v>42</v>
      </c>
      <c r="C15" s="2">
        <v>500</v>
      </c>
      <c r="D15" s="2">
        <v>500</v>
      </c>
      <c r="E15" s="2">
        <v>500</v>
      </c>
    </row>
    <row r="16" spans="2:5" ht="16.5" thickBot="1" x14ac:dyDescent="0.3">
      <c r="B16" s="3" t="s">
        <v>66</v>
      </c>
      <c r="C16" s="4">
        <f>SUM(C10:C15)</f>
        <v>9400</v>
      </c>
      <c r="D16" s="4">
        <f t="shared" ref="D16:E16" si="1">SUM(D10:D15)</f>
        <v>9400</v>
      </c>
      <c r="E16" s="4">
        <f t="shared" si="1"/>
        <v>9400</v>
      </c>
    </row>
    <row r="17" spans="2:5" ht="16.5" thickTop="1" x14ac:dyDescent="0.25">
      <c r="B17" s="10"/>
      <c r="C17" s="10"/>
      <c r="D17" s="10"/>
      <c r="E17" s="10"/>
    </row>
    <row r="18" spans="2:5" x14ac:dyDescent="0.25">
      <c r="B18" s="10"/>
      <c r="C18" s="10"/>
      <c r="D18" s="10"/>
      <c r="E18" s="10"/>
    </row>
    <row r="20" spans="2:5" ht="16.5" thickBot="1" x14ac:dyDescent="0.3">
      <c r="B20" s="16" t="s">
        <v>0</v>
      </c>
      <c r="C20" s="16"/>
      <c r="D20" s="16"/>
      <c r="E20" s="16"/>
    </row>
    <row r="21" spans="2:5" x14ac:dyDescent="0.25">
      <c r="B21" s="7" t="s">
        <v>59</v>
      </c>
      <c r="C21" s="7" t="s">
        <v>60</v>
      </c>
      <c r="D21" s="7" t="s">
        <v>61</v>
      </c>
      <c r="E21" s="7" t="s">
        <v>62</v>
      </c>
    </row>
    <row r="22" spans="2:5" x14ac:dyDescent="0.25">
      <c r="B22" t="s">
        <v>64</v>
      </c>
      <c r="C22" s="2">
        <v>1440</v>
      </c>
      <c r="D22" s="2">
        <v>1680</v>
      </c>
      <c r="E22" s="2">
        <v>1920</v>
      </c>
    </row>
    <row r="23" spans="2:5" ht="16.5" thickBot="1" x14ac:dyDescent="0.3">
      <c r="B23" s="3" t="s">
        <v>68</v>
      </c>
      <c r="C23" s="4">
        <v>1440</v>
      </c>
      <c r="D23" s="4">
        <v>1680</v>
      </c>
      <c r="E23" s="4">
        <v>1920</v>
      </c>
    </row>
    <row r="24" spans="2:5" ht="16.5" thickTop="1" x14ac:dyDescent="0.25">
      <c r="B24" s="7" t="s">
        <v>63</v>
      </c>
      <c r="C24" s="2"/>
      <c r="D24" s="2"/>
      <c r="E24" s="2"/>
    </row>
    <row r="25" spans="2:5" x14ac:dyDescent="0.25">
      <c r="B25" t="s">
        <v>32</v>
      </c>
      <c r="C25" s="2">
        <v>1000</v>
      </c>
      <c r="D25" s="2">
        <v>1000</v>
      </c>
      <c r="E25" s="2">
        <v>1000</v>
      </c>
    </row>
    <row r="26" spans="2:5" x14ac:dyDescent="0.25">
      <c r="B26" t="s">
        <v>34</v>
      </c>
      <c r="C26" s="2">
        <v>1300</v>
      </c>
      <c r="D26" s="2">
        <v>1300</v>
      </c>
      <c r="E26" s="2">
        <v>1300</v>
      </c>
    </row>
    <row r="27" spans="2:5" x14ac:dyDescent="0.25">
      <c r="B27" t="s">
        <v>35</v>
      </c>
      <c r="C27" s="2">
        <v>500</v>
      </c>
      <c r="D27" s="2">
        <v>500</v>
      </c>
      <c r="E27" s="2">
        <v>500</v>
      </c>
    </row>
    <row r="28" spans="2:5" ht="16.5" thickBot="1" x14ac:dyDescent="0.3">
      <c r="B28" s="3" t="s">
        <v>67</v>
      </c>
      <c r="C28" s="4">
        <f>SUM(C25:C27)</f>
        <v>2800</v>
      </c>
      <c r="D28" s="4">
        <f t="shared" ref="D28:E28" si="2">SUM(D25:D27)</f>
        <v>2800</v>
      </c>
      <c r="E28" s="4">
        <f t="shared" si="2"/>
        <v>2800</v>
      </c>
    </row>
    <row r="29" spans="2:5" ht="16.5" thickTop="1" x14ac:dyDescent="0.25"/>
  </sheetData>
  <mergeCells count="2">
    <mergeCell ref="B3:E3"/>
    <mergeCell ref="B20:E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1"/>
  <sheetViews>
    <sheetView workbookViewId="0">
      <selection activeCell="I8" sqref="I8"/>
    </sheetView>
  </sheetViews>
  <sheetFormatPr defaultRowHeight="15.75" x14ac:dyDescent="0.25"/>
  <cols>
    <col min="2" max="2" width="16.75" bestFit="1" customWidth="1"/>
    <col min="3" max="5" width="10.375" bestFit="1" customWidth="1"/>
  </cols>
  <sheetData>
    <row r="3" spans="2:5" ht="16.5" thickBot="1" x14ac:dyDescent="0.3">
      <c r="B3" s="27" t="s">
        <v>1</v>
      </c>
      <c r="C3" s="27" t="s">
        <v>23</v>
      </c>
      <c r="D3" s="27" t="s">
        <v>24</v>
      </c>
      <c r="E3" s="27" t="s">
        <v>25</v>
      </c>
    </row>
    <row r="4" spans="2:5" x14ac:dyDescent="0.25">
      <c r="B4" t="s">
        <v>46</v>
      </c>
      <c r="C4" s="2">
        <f>'Estimated Sales Budget'!D5</f>
        <v>14400</v>
      </c>
      <c r="D4" s="2">
        <f>'Estimated Sales Budget'!E5</f>
        <v>16800</v>
      </c>
      <c r="E4" s="2">
        <f>'Estimated Sales Budget'!F5</f>
        <v>19200</v>
      </c>
    </row>
    <row r="5" spans="2:5" x14ac:dyDescent="0.25">
      <c r="B5" t="s">
        <v>53</v>
      </c>
      <c r="C5" s="2"/>
      <c r="D5" s="2"/>
      <c r="E5" s="2"/>
    </row>
    <row r="6" spans="2:5" x14ac:dyDescent="0.25">
      <c r="B6" t="s">
        <v>69</v>
      </c>
      <c r="C6" s="2">
        <f>'Costs Classification'!C8</f>
        <v>3860</v>
      </c>
      <c r="D6" s="2">
        <f>'Costs Classification'!D8</f>
        <v>4503</v>
      </c>
      <c r="E6" s="2">
        <f>'Costs Classification'!E8</f>
        <v>5147</v>
      </c>
    </row>
    <row r="7" spans="2:5" ht="16.5" thickBot="1" x14ac:dyDescent="0.3">
      <c r="B7" s="15" t="s">
        <v>70</v>
      </c>
      <c r="C7" s="26">
        <f>'Costs Classification'!C23</f>
        <v>1440</v>
      </c>
      <c r="D7" s="26">
        <f>'Costs Classification'!D23</f>
        <v>1680</v>
      </c>
      <c r="E7" s="26">
        <f>'Costs Classification'!E23</f>
        <v>1920</v>
      </c>
    </row>
    <row r="8" spans="2:5" x14ac:dyDescent="0.25">
      <c r="B8" t="s">
        <v>71</v>
      </c>
      <c r="C8" s="2">
        <f>SUM(C6:C7)</f>
        <v>5300</v>
      </c>
      <c r="D8" s="2">
        <f>SUM(D6:D7)</f>
        <v>6183</v>
      </c>
      <c r="E8" s="2">
        <f>SUM(E6:E7)</f>
        <v>7067</v>
      </c>
    </row>
    <row r="9" spans="2:5" ht="16.5" thickBot="1" x14ac:dyDescent="0.3">
      <c r="B9" s="3" t="s">
        <v>72</v>
      </c>
      <c r="C9" s="4">
        <f>C4-C8</f>
        <v>9100</v>
      </c>
      <c r="D9" s="4">
        <f>D4-D8</f>
        <v>10617</v>
      </c>
      <c r="E9" s="4">
        <f>E4-E8</f>
        <v>12133</v>
      </c>
    </row>
    <row r="10" spans="2:5" ht="16.5" thickTop="1" x14ac:dyDescent="0.25">
      <c r="B10" s="28" t="s">
        <v>74</v>
      </c>
      <c r="C10" s="2">
        <v>18000</v>
      </c>
      <c r="D10" s="2">
        <v>21000</v>
      </c>
      <c r="E10" s="2">
        <v>24000</v>
      </c>
    </row>
    <row r="11" spans="2:5" x14ac:dyDescent="0.25">
      <c r="B11" s="28" t="s">
        <v>73</v>
      </c>
      <c r="C11" s="1">
        <f>C9/C10</f>
        <v>0.50555555555555554</v>
      </c>
      <c r="D11" s="1">
        <f t="shared" ref="D11:E11" si="0">D9/D10</f>
        <v>0.50557142857142856</v>
      </c>
      <c r="E11" s="1">
        <f t="shared" si="0"/>
        <v>0.50554166666666667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3"/>
  <sheetViews>
    <sheetView workbookViewId="0">
      <selection activeCell="H6" sqref="H6"/>
    </sheetView>
  </sheetViews>
  <sheetFormatPr defaultRowHeight="15.75" x14ac:dyDescent="0.25"/>
  <cols>
    <col min="2" max="2" width="17.125" bestFit="1" customWidth="1"/>
    <col min="3" max="3" width="10.375" bestFit="1" customWidth="1"/>
  </cols>
  <sheetData>
    <row r="3" spans="2:3" ht="16.5" thickBot="1" x14ac:dyDescent="0.3">
      <c r="B3" s="16" t="s">
        <v>75</v>
      </c>
      <c r="C3" s="16"/>
    </row>
    <row r="4" spans="2:3" ht="16.5" thickBot="1" x14ac:dyDescent="0.3">
      <c r="B4" s="30" t="s">
        <v>31</v>
      </c>
      <c r="C4" s="30" t="s">
        <v>82</v>
      </c>
    </row>
    <row r="5" spans="2:3" x14ac:dyDescent="0.25">
      <c r="B5" s="29" t="s">
        <v>80</v>
      </c>
      <c r="C5" s="1">
        <v>9400</v>
      </c>
    </row>
    <row r="6" spans="2:3" x14ac:dyDescent="0.25">
      <c r="B6" s="29" t="s">
        <v>81</v>
      </c>
      <c r="C6" s="1">
        <v>2800</v>
      </c>
    </row>
    <row r="7" spans="2:3" x14ac:dyDescent="0.25">
      <c r="B7" s="29"/>
      <c r="C7" s="1"/>
    </row>
    <row r="8" spans="2:3" x14ac:dyDescent="0.25">
      <c r="B8" t="s">
        <v>76</v>
      </c>
      <c r="C8" s="1">
        <f>SUM(C5:C6)</f>
        <v>12200</v>
      </c>
    </row>
    <row r="9" spans="2:3" x14ac:dyDescent="0.25">
      <c r="B9" t="s">
        <v>77</v>
      </c>
      <c r="C9" s="1">
        <f>'Contribution Margin I S'!C11</f>
        <v>0.50555555555555554</v>
      </c>
    </row>
    <row r="10" spans="2:3" ht="16.5" thickBot="1" x14ac:dyDescent="0.3">
      <c r="B10" s="5" t="s">
        <v>78</v>
      </c>
      <c r="C10" s="9">
        <f>C8/C9</f>
        <v>24131.868131868134</v>
      </c>
    </row>
    <row r="11" spans="2:3" ht="16.5" thickTop="1" x14ac:dyDescent="0.25">
      <c r="B11" t="s">
        <v>2</v>
      </c>
      <c r="C11" s="1">
        <v>0.8</v>
      </c>
    </row>
    <row r="12" spans="2:3" ht="16.5" thickBot="1" x14ac:dyDescent="0.3">
      <c r="B12" s="5" t="s">
        <v>79</v>
      </c>
      <c r="C12" s="9">
        <f>C10*C11</f>
        <v>19305.494505494509</v>
      </c>
    </row>
    <row r="13" spans="2:3" ht="16.5" thickTop="1" x14ac:dyDescent="0.25"/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Estimated Sales Budget</vt:lpstr>
      <vt:lpstr>Direct Materials Budget</vt:lpstr>
      <vt:lpstr>Direct Labour Budget</vt:lpstr>
      <vt:lpstr>MAnufacturing Overhead Budget</vt:lpstr>
      <vt:lpstr>S&amp;A Expenses</vt:lpstr>
      <vt:lpstr>Estimated I S</vt:lpstr>
      <vt:lpstr>Costs Classification</vt:lpstr>
      <vt:lpstr>Contribution Margin I S</vt:lpstr>
      <vt:lpstr>BEP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2020-07-05T13:45:28Z</dcterms:created>
  <dcterms:modified xsi:type="dcterms:W3CDTF">2020-07-05T21:17:59Z</dcterms:modified>
</cp:coreProperties>
</file>